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0115" windowHeight="8445" activeTab="1"/>
  </bookViews>
  <sheets>
    <sheet name="G r u p p e   A" sheetId="1" r:id="rId1"/>
    <sheet name="G r u p p e   B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<sst xmlns="http://schemas.openxmlformats.org/spreadsheetml/2006/main" count="167" uniqueCount="66">
  <si>
    <t xml:space="preserve">K= </t>
  </si>
  <si>
    <t>p=</t>
  </si>
  <si>
    <t>%</t>
  </si>
  <si>
    <t>Z=</t>
  </si>
  <si>
    <r>
      <t>K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=</t>
    </r>
  </si>
  <si>
    <t>1)</t>
  </si>
  <si>
    <t>2)</t>
  </si>
  <si>
    <t>Zinsen und Kapital nach einem Jahr:</t>
  </si>
  <si>
    <t>K=</t>
  </si>
  <si>
    <t>Monate=</t>
  </si>
  <si>
    <t>K nach n Mon.:</t>
  </si>
  <si>
    <t>3)</t>
  </si>
  <si>
    <t>Tageszinsen und Kapital nach n Tagen:</t>
  </si>
  <si>
    <t>Tage:</t>
  </si>
  <si>
    <t>4)</t>
  </si>
  <si>
    <t>n Jahre=</t>
  </si>
  <si>
    <r>
      <t>K</t>
    </r>
    <r>
      <rPr>
        <vertAlign val="sub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>=</t>
    </r>
  </si>
  <si>
    <t>Zn=</t>
  </si>
  <si>
    <r>
      <t>K</t>
    </r>
    <r>
      <rPr>
        <vertAlign val="subscript"/>
        <sz val="11"/>
        <color indexed="8"/>
        <rFont val="Calibri"/>
        <family val="2"/>
      </rPr>
      <t>n</t>
    </r>
    <r>
      <rPr>
        <sz val="11"/>
        <color theme="1"/>
        <rFont val="Calibri"/>
        <family val="2"/>
      </rPr>
      <t>=</t>
    </r>
  </si>
  <si>
    <t>a)</t>
  </si>
  <si>
    <t>b)</t>
  </si>
  <si>
    <t>c)</t>
  </si>
  <si>
    <t>K nach n Tagen.:</t>
  </si>
  <si>
    <t>und Tage=</t>
  </si>
  <si>
    <t>Z nach n Tagen=</t>
  </si>
  <si>
    <t>K nach n Jahren</t>
  </si>
  <si>
    <t>und n Tagen=</t>
  </si>
  <si>
    <t>Monatszinsen und Kapital nach n Mo.:</t>
  </si>
  <si>
    <t>5)</t>
  </si>
  <si>
    <t>a=</t>
  </si>
  <si>
    <t>h=</t>
  </si>
  <si>
    <t>d=</t>
  </si>
  <si>
    <t>ha=</t>
  </si>
  <si>
    <t>s=</t>
  </si>
  <si>
    <t>G=</t>
  </si>
  <si>
    <t>V=</t>
  </si>
  <si>
    <t>M=</t>
  </si>
  <si>
    <t>O=</t>
  </si>
  <si>
    <t>Quadratische Pyramide:</t>
  </si>
  <si>
    <t>6)</t>
  </si>
  <si>
    <t>Kugel:</t>
  </si>
  <si>
    <t>r=</t>
  </si>
  <si>
    <t>Kapital (Kreditaufnahme)</t>
  </si>
  <si>
    <t>Zinsen (effektiv)</t>
  </si>
  <si>
    <t>Rückzahlung pro Monat</t>
  </si>
  <si>
    <t>Annuität:</t>
  </si>
  <si>
    <t>(Rückzahlung pro Jahr)</t>
  </si>
  <si>
    <t>Jahr</t>
  </si>
  <si>
    <t>Zinsen</t>
  </si>
  <si>
    <t>Annuität</t>
  </si>
  <si>
    <t>Tilgung</t>
  </si>
  <si>
    <t>Schuld am Jahresende</t>
  </si>
  <si>
    <t>Schuld zu Jahresbeg.</t>
  </si>
  <si>
    <t>Zinseszinsen , Endkap. nach n Jahren:</t>
  </si>
  <si>
    <t>Gruppe A</t>
  </si>
  <si>
    <t>Optionale  Zusatzaufgabe:</t>
  </si>
  <si>
    <t>und Tageszinsen</t>
  </si>
  <si>
    <t>Optionale Zusatzaufgabe:</t>
  </si>
  <si>
    <t xml:space="preserve">zuzüglichTageszinsen mit Kn: </t>
  </si>
  <si>
    <t>Zinseszinsen , Endkap. nach n Jahren</t>
  </si>
  <si>
    <t>c1)</t>
  </si>
  <si>
    <t>c2)</t>
  </si>
  <si>
    <t>c3)</t>
  </si>
  <si>
    <t>7)   Tilgungsplan:</t>
  </si>
  <si>
    <t>(=Rückzahlung pro Jahr)</t>
  </si>
  <si>
    <t>7) Tilgungsplan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</si>
</sst>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\ _€_-;\-* #,##0.0\ _€_-;_-* &quot;-&quot;??\ _€_-;_-@_-"/>
    <numFmt numFmtId="166" formatCode="_-* #,##0\ _€_-;\-* #,##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60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43" fontId="0" fillId="0" borderId="10" xfId="46" applyFont="1" applyBorder="1" applyAlignment="1">
      <alignment/>
    </xf>
    <xf numFmtId="43" fontId="0" fillId="0" borderId="10" xfId="46" applyFont="1" applyBorder="1" applyAlignment="1">
      <alignment horizontal="right"/>
    </xf>
    <xf numFmtId="43" fontId="0" fillId="0" borderId="0" xfId="46" applyFont="1" applyAlignment="1">
      <alignment/>
    </xf>
    <xf numFmtId="43" fontId="31" fillId="0" borderId="10" xfId="46" applyFont="1" applyBorder="1" applyAlignment="1">
      <alignment horizontal="right"/>
    </xf>
    <xf numFmtId="43" fontId="0" fillId="0" borderId="0" xfId="46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166" fontId="31" fillId="0" borderId="10" xfId="46" applyNumberFormat="1" applyFont="1" applyBorder="1" applyAlignment="1">
      <alignment horizontal="right"/>
    </xf>
    <xf numFmtId="43" fontId="31" fillId="0" borderId="10" xfId="46" applyFont="1" applyBorder="1" applyAlignment="1">
      <alignment/>
    </xf>
    <xf numFmtId="166" fontId="31" fillId="0" borderId="10" xfId="46" applyNumberFormat="1" applyFont="1" applyBorder="1" applyAlignment="1">
      <alignment/>
    </xf>
    <xf numFmtId="0" fontId="0" fillId="0" borderId="10" xfId="0" applyFont="1" applyBorder="1" applyAlignment="1">
      <alignment/>
    </xf>
    <xf numFmtId="43" fontId="0" fillId="0" borderId="10" xfId="0" applyNumberFormat="1" applyFont="1" applyBorder="1" applyAlignment="1">
      <alignment/>
    </xf>
    <xf numFmtId="0" fontId="43" fillId="0" borderId="13" xfId="0" applyFont="1" applyFill="1" applyBorder="1" applyAlignment="1">
      <alignment/>
    </xf>
    <xf numFmtId="43" fontId="44" fillId="0" borderId="0" xfId="46" applyFont="1" applyAlignment="1">
      <alignment/>
    </xf>
    <xf numFmtId="43" fontId="44" fillId="0" borderId="10" xfId="46" applyFont="1" applyBorder="1" applyAlignment="1">
      <alignment/>
    </xf>
    <xf numFmtId="43" fontId="45" fillId="0" borderId="10" xfId="46" applyFont="1" applyBorder="1" applyAlignment="1">
      <alignment/>
    </xf>
    <xf numFmtId="43" fontId="45" fillId="33" borderId="10" xfId="46" applyFont="1" applyFill="1" applyBorder="1" applyAlignment="1">
      <alignment/>
    </xf>
    <xf numFmtId="43" fontId="44" fillId="0" borderId="0" xfId="46" applyFont="1" applyAlignment="1">
      <alignment horizontal="left" vertical="top"/>
    </xf>
    <xf numFmtId="43" fontId="44" fillId="0" borderId="10" xfId="46" applyFont="1" applyBorder="1" applyAlignment="1">
      <alignment horizontal="center" vertical="center"/>
    </xf>
    <xf numFmtId="166" fontId="44" fillId="0" borderId="10" xfId="46" applyNumberFormat="1" applyFont="1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46" applyFont="1" applyBorder="1" applyAlignment="1">
      <alignment/>
    </xf>
    <xf numFmtId="43" fontId="0" fillId="0" borderId="0" xfId="46" applyFont="1" applyBorder="1" applyAlignment="1">
      <alignment horizontal="left" vertical="top"/>
    </xf>
    <xf numFmtId="43" fontId="0" fillId="0" borderId="0" xfId="46" applyFont="1" applyBorder="1" applyAlignment="1">
      <alignment horizontal="center" vertical="center"/>
    </xf>
    <xf numFmtId="166" fontId="0" fillId="0" borderId="0" xfId="46" applyNumberFormat="1" applyFont="1" applyBorder="1" applyAlignment="1">
      <alignment horizontal="center"/>
    </xf>
    <xf numFmtId="43" fontId="43" fillId="0" borderId="10" xfId="46" applyFont="1" applyBorder="1" applyAlignment="1">
      <alignment/>
    </xf>
    <xf numFmtId="43" fontId="46" fillId="0" borderId="10" xfId="46" applyFont="1" applyBorder="1" applyAlignment="1">
      <alignment/>
    </xf>
    <xf numFmtId="43" fontId="46" fillId="0" borderId="10" xfId="46" applyFont="1" applyBorder="1" applyAlignment="1">
      <alignment horizontal="left" vertical="top"/>
    </xf>
    <xf numFmtId="166" fontId="44" fillId="0" borderId="14" xfId="46" applyNumberFormat="1" applyFont="1" applyBorder="1" applyAlignment="1">
      <alignment horizontal="center"/>
    </xf>
    <xf numFmtId="43" fontId="44" fillId="0" borderId="15" xfId="46" applyFont="1" applyBorder="1" applyAlignment="1">
      <alignment/>
    </xf>
    <xf numFmtId="43" fontId="44" fillId="0" borderId="12" xfId="46" applyFont="1" applyBorder="1" applyAlignment="1">
      <alignment/>
    </xf>
    <xf numFmtId="43" fontId="0" fillId="0" borderId="0" xfId="46" applyFont="1" applyFill="1" applyBorder="1" applyAlignment="1">
      <alignment/>
    </xf>
    <xf numFmtId="43" fontId="0" fillId="34" borderId="10" xfId="46" applyFont="1" applyFill="1" applyBorder="1" applyAlignment="1">
      <alignment/>
    </xf>
    <xf numFmtId="43" fontId="0" fillId="34" borderId="10" xfId="46" applyFont="1" applyFill="1" applyBorder="1" applyAlignment="1">
      <alignment horizontal="right"/>
    </xf>
    <xf numFmtId="43" fontId="0" fillId="34" borderId="10" xfId="46" applyFont="1" applyFill="1" applyBorder="1" applyAlignment="1">
      <alignment/>
    </xf>
    <xf numFmtId="43" fontId="0" fillId="0" borderId="10" xfId="46" applyFont="1" applyFill="1" applyBorder="1" applyAlignment="1">
      <alignment/>
    </xf>
    <xf numFmtId="43" fontId="31" fillId="34" borderId="10" xfId="46" applyFont="1" applyFill="1" applyBorder="1" applyAlignment="1">
      <alignment/>
    </xf>
    <xf numFmtId="43" fontId="0" fillId="34" borderId="11" xfId="46" applyFont="1" applyFill="1" applyBorder="1" applyAlignment="1">
      <alignment/>
    </xf>
    <xf numFmtId="43" fontId="0" fillId="34" borderId="12" xfId="46" applyFont="1" applyFill="1" applyBorder="1" applyAlignment="1">
      <alignment/>
    </xf>
    <xf numFmtId="43" fontId="0" fillId="34" borderId="1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43" fontId="44" fillId="0" borderId="10" xfId="0" applyNumberFormat="1" applyFont="1" applyBorder="1" applyAlignment="1">
      <alignment/>
    </xf>
    <xf numFmtId="43" fontId="45" fillId="34" borderId="16" xfId="46" applyFont="1" applyFill="1" applyBorder="1" applyAlignment="1">
      <alignment/>
    </xf>
    <xf numFmtId="43" fontId="44" fillId="34" borderId="10" xfId="46" applyFont="1" applyFill="1" applyBorder="1" applyAlignment="1">
      <alignment/>
    </xf>
    <xf numFmtId="43" fontId="44" fillId="34" borderId="11" xfId="46" applyFont="1" applyFill="1" applyBorder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 horizontal="left"/>
    </xf>
    <xf numFmtId="43" fontId="0" fillId="33" borderId="0" xfId="46" applyFont="1" applyFill="1" applyAlignment="1">
      <alignment/>
    </xf>
    <xf numFmtId="0" fontId="47" fillId="33" borderId="0" xfId="0" applyFont="1" applyFill="1" applyAlignment="1">
      <alignment/>
    </xf>
    <xf numFmtId="43" fontId="0" fillId="33" borderId="0" xfId="46" applyFont="1" applyFill="1" applyAlignment="1">
      <alignment horizontal="right"/>
    </xf>
    <xf numFmtId="0" fontId="47" fillId="33" borderId="0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12" xfId="0" applyFill="1" applyBorder="1" applyAlignment="1">
      <alignment horizontal="right"/>
    </xf>
    <xf numFmtId="0" fontId="49" fillId="33" borderId="0" xfId="0" applyFont="1" applyFill="1" applyAlignment="1">
      <alignment/>
    </xf>
    <xf numFmtId="0" fontId="47" fillId="33" borderId="0" xfId="0" applyFont="1" applyFill="1" applyBorder="1" applyAlignment="1">
      <alignment horizontal="right"/>
    </xf>
    <xf numFmtId="43" fontId="45" fillId="0" borderId="10" xfId="46" applyFont="1" applyFill="1" applyBorder="1" applyAlignment="1">
      <alignment/>
    </xf>
    <xf numFmtId="43" fontId="31" fillId="0" borderId="10" xfId="46" applyFont="1" applyBorder="1" applyAlignment="1">
      <alignment horizontal="left" vertical="top"/>
    </xf>
    <xf numFmtId="43" fontId="44" fillId="0" borderId="0" xfId="46" applyFont="1" applyFill="1" applyAlignment="1">
      <alignment/>
    </xf>
    <xf numFmtId="43" fontId="44" fillId="0" borderId="0" xfId="46" applyFont="1" applyBorder="1" applyAlignment="1">
      <alignment horizontal="left"/>
    </xf>
    <xf numFmtId="43" fontId="44" fillId="0" borderId="0" xfId="46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13</xdr:row>
      <xdr:rowOff>19050</xdr:rowOff>
    </xdr:from>
    <xdr:to>
      <xdr:col>9</xdr:col>
      <xdr:colOff>28575</xdr:colOff>
      <xdr:row>26</xdr:row>
      <xdr:rowOff>28575</xdr:rowOff>
    </xdr:to>
    <xdr:grpSp>
      <xdr:nvGrpSpPr>
        <xdr:cNvPr id="1" name="Gruppieren 2"/>
        <xdr:cNvGrpSpPr>
          <a:grpSpLocks/>
        </xdr:cNvGrpSpPr>
      </xdr:nvGrpSpPr>
      <xdr:grpSpPr>
        <a:xfrm>
          <a:off x="3067050" y="2619375"/>
          <a:ext cx="2638425" cy="2486025"/>
          <a:chOff x="3213652" y="2622274"/>
          <a:chExt cx="2774673" cy="2488097"/>
        </a:xfrm>
        <a:solidFill>
          <a:srgbClr val="FFFFFF"/>
        </a:solidFill>
      </xdr:grpSpPr>
      <xdr:sp>
        <xdr:nvSpPr>
          <xdr:cNvPr id="2" name="Textfeld 36"/>
          <xdr:cNvSpPr txBox="1">
            <a:spLocks noChangeArrowheads="1"/>
          </xdr:cNvSpPr>
        </xdr:nvSpPr>
        <xdr:spPr>
          <a:xfrm>
            <a:off x="4275658" y="4824240"/>
            <a:ext cx="320475" cy="2861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</a:t>
            </a:r>
          </a:p>
        </xdr:txBody>
      </xdr:sp>
      <xdr:grpSp>
        <xdr:nvGrpSpPr>
          <xdr:cNvPr id="3" name="Gruppieren 13"/>
          <xdr:cNvGrpSpPr>
            <a:grpSpLocks/>
          </xdr:cNvGrpSpPr>
        </xdr:nvGrpSpPr>
        <xdr:grpSpPr>
          <a:xfrm>
            <a:off x="3213652" y="2622274"/>
            <a:ext cx="2774673" cy="2257948"/>
            <a:chOff x="2600325" y="4057649"/>
            <a:chExt cx="1902992" cy="1888127"/>
          </a:xfrm>
          <a:solidFill>
            <a:srgbClr val="FFFFFF"/>
          </a:solidFill>
        </xdr:grpSpPr>
        <xdr:sp>
          <xdr:nvSpPr>
            <xdr:cNvPr id="4" name="Gerade Verbindung 16"/>
            <xdr:cNvSpPr>
              <a:spLocks/>
            </xdr:cNvSpPr>
          </xdr:nvSpPr>
          <xdr:spPr>
            <a:xfrm>
              <a:off x="2600325" y="5938696"/>
              <a:ext cx="1477198" cy="80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Gerade Verbindung 18"/>
            <xdr:cNvSpPr>
              <a:spLocks/>
            </xdr:cNvSpPr>
          </xdr:nvSpPr>
          <xdr:spPr>
            <a:xfrm>
              <a:off x="2620782" y="5938696"/>
              <a:ext cx="1477198" cy="80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" name="Gerade Verbindung 19"/>
            <xdr:cNvSpPr>
              <a:spLocks/>
            </xdr:cNvSpPr>
          </xdr:nvSpPr>
          <xdr:spPr>
            <a:xfrm flipV="1">
              <a:off x="4097980" y="5444478"/>
              <a:ext cx="391541" cy="50224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" name="Gerade Verbindung 21"/>
            <xdr:cNvSpPr>
              <a:spLocks/>
            </xdr:cNvSpPr>
          </xdr:nvSpPr>
          <xdr:spPr>
            <a:xfrm flipV="1">
              <a:off x="2606985" y="5412852"/>
              <a:ext cx="384880" cy="51829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" name="Gerade Verbindung 23"/>
            <xdr:cNvSpPr>
              <a:spLocks/>
            </xdr:cNvSpPr>
          </xdr:nvSpPr>
          <xdr:spPr>
            <a:xfrm>
              <a:off x="2978069" y="5428429"/>
              <a:ext cx="1477198" cy="1604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" name="Gerade Verbindung 25"/>
            <xdr:cNvSpPr>
              <a:spLocks/>
            </xdr:cNvSpPr>
          </xdr:nvSpPr>
          <xdr:spPr>
            <a:xfrm flipV="1">
              <a:off x="2600325" y="5452503"/>
              <a:ext cx="1868738" cy="478168"/>
            </a:xfrm>
            <a:prstGeom prst="line">
              <a:avLst/>
            </a:prstGeom>
            <a:noFill/>
            <a:ln w="9525" cmpd="sng">
              <a:solidFill>
                <a:srgbClr val="98B954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" name="Gerade Verbindung 27"/>
            <xdr:cNvSpPr>
              <a:spLocks/>
            </xdr:cNvSpPr>
          </xdr:nvSpPr>
          <xdr:spPr>
            <a:xfrm>
              <a:off x="2978069" y="5428429"/>
              <a:ext cx="1106114" cy="518291"/>
            </a:xfrm>
            <a:prstGeom prst="line">
              <a:avLst/>
            </a:prstGeom>
            <a:noFill/>
            <a:ln w="9525" cmpd="sng">
              <a:solidFill>
                <a:srgbClr val="98B954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" name="Gerade Verbindung 28"/>
            <xdr:cNvSpPr>
              <a:spLocks/>
            </xdr:cNvSpPr>
          </xdr:nvSpPr>
          <xdr:spPr>
            <a:xfrm flipH="1">
              <a:off x="3534694" y="4057649"/>
              <a:ext cx="27593" cy="1634174"/>
            </a:xfrm>
            <a:prstGeom prst="line">
              <a:avLst/>
            </a:prstGeom>
            <a:noFill/>
            <a:ln w="9525" cmpd="sng">
              <a:solidFill>
                <a:srgbClr val="948A54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" name="Gerade Verbindung 29"/>
            <xdr:cNvSpPr>
              <a:spLocks/>
            </xdr:cNvSpPr>
          </xdr:nvSpPr>
          <xdr:spPr>
            <a:xfrm>
              <a:off x="3568948" y="4097300"/>
              <a:ext cx="515235" cy="184894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" name="Gerade Verbindung 30"/>
            <xdr:cNvSpPr>
              <a:spLocks/>
            </xdr:cNvSpPr>
          </xdr:nvSpPr>
          <xdr:spPr>
            <a:xfrm>
              <a:off x="3568948" y="4057649"/>
              <a:ext cx="906776" cy="138682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" name="Gerade Verbindung 31"/>
            <xdr:cNvSpPr>
              <a:spLocks/>
            </xdr:cNvSpPr>
          </xdr:nvSpPr>
          <xdr:spPr>
            <a:xfrm flipH="1">
              <a:off x="2600325" y="4057649"/>
              <a:ext cx="954826" cy="188104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5" name="Gerade Verbindung 32"/>
            <xdr:cNvSpPr>
              <a:spLocks/>
            </xdr:cNvSpPr>
          </xdr:nvSpPr>
          <xdr:spPr>
            <a:xfrm flipH="1">
              <a:off x="2999002" y="4065674"/>
              <a:ext cx="563286" cy="133915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" name="Gerade Verbindung 33"/>
            <xdr:cNvSpPr>
              <a:spLocks/>
            </xdr:cNvSpPr>
          </xdr:nvSpPr>
          <xdr:spPr>
            <a:xfrm flipH="1" flipV="1">
              <a:off x="3562287" y="4065674"/>
              <a:ext cx="735031" cy="1626149"/>
            </a:xfrm>
            <a:prstGeom prst="line">
              <a:avLst/>
            </a:prstGeom>
            <a:noFill/>
            <a:ln w="9525" cmpd="sng">
              <a:solidFill>
                <a:srgbClr val="4A7EB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" name="Gerade Verbindung 34"/>
            <xdr:cNvSpPr>
              <a:spLocks/>
            </xdr:cNvSpPr>
          </xdr:nvSpPr>
          <xdr:spPr>
            <a:xfrm flipH="1">
              <a:off x="3534694" y="5675774"/>
              <a:ext cx="748827" cy="16049"/>
            </a:xfrm>
            <a:prstGeom prst="line">
              <a:avLst/>
            </a:prstGeom>
            <a:noFill/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" name="Textfeld 35"/>
            <xdr:cNvSpPr txBox="1">
              <a:spLocks noChangeArrowheads="1"/>
            </xdr:cNvSpPr>
          </xdr:nvSpPr>
          <xdr:spPr>
            <a:xfrm>
              <a:off x="4249268" y="5596000"/>
              <a:ext cx="254049" cy="3186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</a:t>
              </a:r>
            </a:p>
          </xdr:txBody>
        </xdr:sp>
        <xdr:sp>
          <xdr:nvSpPr>
            <xdr:cNvPr id="19" name="Textfeld 37"/>
            <xdr:cNvSpPr txBox="1">
              <a:spLocks noChangeArrowheads="1"/>
            </xdr:cNvSpPr>
          </xdr:nvSpPr>
          <xdr:spPr>
            <a:xfrm>
              <a:off x="3981421" y="4942236"/>
              <a:ext cx="323033" cy="3186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333399"/>
                  </a:solidFill>
                  <a:latin typeface="Calibri"/>
                  <a:ea typeface="Calibri"/>
                  <a:cs typeface="Calibri"/>
                </a:rPr>
                <a:t>ha</a:t>
              </a:r>
            </a:p>
          </xdr:txBody>
        </xdr:sp>
        <xdr:sp>
          <xdr:nvSpPr>
            <xdr:cNvPr id="20" name="Textfeld 38"/>
            <xdr:cNvSpPr txBox="1">
              <a:spLocks noChangeArrowheads="1"/>
            </xdr:cNvSpPr>
          </xdr:nvSpPr>
          <xdr:spPr>
            <a:xfrm>
              <a:off x="3507101" y="4958286"/>
              <a:ext cx="267846" cy="31106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h</a:t>
              </a:r>
            </a:p>
          </xdr:txBody>
        </xdr:sp>
        <xdr:sp>
          <xdr:nvSpPr>
            <xdr:cNvPr id="21" name="Textfeld 39"/>
            <xdr:cNvSpPr txBox="1">
              <a:spLocks noChangeArrowheads="1"/>
            </xdr:cNvSpPr>
          </xdr:nvSpPr>
          <xdr:spPr>
            <a:xfrm>
              <a:off x="3713100" y="5627627"/>
              <a:ext cx="363947" cy="31862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993300"/>
                  </a:solidFill>
                  <a:latin typeface="Calibri"/>
                  <a:ea typeface="Calibri"/>
                  <a:cs typeface="Calibri"/>
                </a:rPr>
                <a:t>a/2</a:t>
              </a:r>
            </a:p>
          </xdr:txBody>
        </xdr:sp>
        <xdr:sp>
          <xdr:nvSpPr>
            <xdr:cNvPr id="22" name="Freihandform 4"/>
            <xdr:cNvSpPr>
              <a:spLocks/>
            </xdr:cNvSpPr>
          </xdr:nvSpPr>
          <xdr:spPr>
            <a:xfrm>
              <a:off x="3610338" y="5620074"/>
              <a:ext cx="0" cy="0"/>
            </a:xfrm>
            <a:custGeom>
              <a:pathLst>
                <a:path h="0" w="0">
                  <a:moveTo>
                    <a:pt x="0" y="0"/>
                  </a:moveTo>
                  <a:lnTo>
                    <a:pt x="0" y="0"/>
                  </a:lnTo>
                </a:path>
              </a:pathLst>
            </a:cu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3" name="Bogen 3"/>
            <xdr:cNvSpPr>
              <a:spLocks/>
            </xdr:cNvSpPr>
          </xdr:nvSpPr>
          <xdr:spPr>
            <a:xfrm>
              <a:off x="3355813" y="5492153"/>
              <a:ext cx="377744" cy="374793"/>
            </a:xfrm>
            <a:custGeom>
              <a:pathLst>
                <a:path stroke="0" h="374616" w="380546">
                  <a:moveTo>
                    <a:pt x="188925" y="0"/>
                  </a:moveTo>
                  <a:cubicBezTo>
                    <a:pt x="240620" y="0"/>
                    <a:pt x="290058" y="21002"/>
                    <a:pt x="325715" y="58111"/>
                  </a:cubicBezTo>
                  <a:cubicBezTo>
                    <a:pt x="361783" y="95648"/>
                    <a:pt x="380546" y="146327"/>
                    <a:pt x="377537" y="198085"/>
                  </a:cubicBezTo>
                  <a:lnTo>
                    <a:pt x="188925" y="187308"/>
                  </a:lnTo>
                  <a:lnTo>
                    <a:pt x="188925" y="0"/>
                  </a:lnTo>
                  <a:close/>
                </a:path>
                <a:path fill="none" h="374616" w="380546">
                  <a:moveTo>
                    <a:pt x="188925" y="0"/>
                  </a:moveTo>
                  <a:cubicBezTo>
                    <a:pt x="240620" y="0"/>
                    <a:pt x="290058" y="21002"/>
                    <a:pt x="325715" y="58111"/>
                  </a:cubicBezTo>
                  <a:cubicBezTo>
                    <a:pt x="361783" y="95648"/>
                    <a:pt x="380546" y="146327"/>
                    <a:pt x="377537" y="198085"/>
                  </a:cubicBezTo>
                </a:path>
              </a:pathLst>
            </a:custGeom>
            <a:noFill/>
            <a:ln w="9525" cmpd="sng">
              <a:solidFill>
                <a:srgbClr val="1E1C11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4" name="Freihandform 11"/>
            <xdr:cNvSpPr>
              <a:spLocks/>
            </xdr:cNvSpPr>
          </xdr:nvSpPr>
          <xdr:spPr>
            <a:xfrm>
              <a:off x="3603202" y="5612050"/>
              <a:ext cx="27593" cy="16049"/>
            </a:xfrm>
            <a:custGeom>
              <a:pathLst>
                <a:path h="25972" w="26570">
                  <a:moveTo>
                    <a:pt x="196" y="1168"/>
                  </a:moveTo>
                  <a:cubicBezTo>
                    <a:pt x="2057" y="-692"/>
                    <a:pt x="17691" y="-907"/>
                    <a:pt x="22521" y="4889"/>
                  </a:cubicBezTo>
                  <a:cubicBezTo>
                    <a:pt x="26570" y="9747"/>
                    <a:pt x="23272" y="19021"/>
                    <a:pt x="18800" y="23492"/>
                  </a:cubicBezTo>
                  <a:cubicBezTo>
                    <a:pt x="16319" y="25972"/>
                    <a:pt x="12927" y="19189"/>
                    <a:pt x="11358" y="16051"/>
                  </a:cubicBezTo>
                  <a:cubicBezTo>
                    <a:pt x="10249" y="13832"/>
                    <a:pt x="-1665" y="3028"/>
                    <a:pt x="196" y="1168"/>
                  </a:cubicBezTo>
                  <a:close/>
                </a:path>
              </a:pathLst>
            </a:custGeom>
            <a:solidFill>
              <a:srgbClr val="4F81BD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25" name="Textfeld 26"/>
          <xdr:cNvSpPr txBox="1">
            <a:spLocks noChangeArrowheads="1"/>
          </xdr:cNvSpPr>
        </xdr:nvSpPr>
        <xdr:spPr>
          <a:xfrm>
            <a:off x="3744308" y="3527941"/>
            <a:ext cx="320475" cy="2861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13</xdr:row>
      <xdr:rowOff>85725</xdr:rowOff>
    </xdr:from>
    <xdr:to>
      <xdr:col>8</xdr:col>
      <xdr:colOff>142875</xdr:colOff>
      <xdr:row>23</xdr:row>
      <xdr:rowOff>142875</xdr:rowOff>
    </xdr:to>
    <xdr:grpSp>
      <xdr:nvGrpSpPr>
        <xdr:cNvPr id="1" name="Gruppieren 39"/>
        <xdr:cNvGrpSpPr>
          <a:grpSpLocks/>
        </xdr:cNvGrpSpPr>
      </xdr:nvGrpSpPr>
      <xdr:grpSpPr>
        <a:xfrm>
          <a:off x="3209925" y="2647950"/>
          <a:ext cx="1847850" cy="1971675"/>
          <a:chOff x="2600325" y="4057649"/>
          <a:chExt cx="1885950" cy="1888127"/>
        </a:xfrm>
        <a:solidFill>
          <a:srgbClr val="FFFFFF"/>
        </a:solidFill>
      </xdr:grpSpPr>
      <xdr:sp>
        <xdr:nvSpPr>
          <xdr:cNvPr id="2" name="Gerade Verbindung 40"/>
          <xdr:cNvSpPr>
            <a:spLocks/>
          </xdr:cNvSpPr>
        </xdr:nvSpPr>
        <xdr:spPr>
          <a:xfrm>
            <a:off x="2600325" y="5936807"/>
            <a:ext cx="1477642" cy="89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Gerade Verbindung 41"/>
          <xdr:cNvSpPr>
            <a:spLocks/>
          </xdr:cNvSpPr>
        </xdr:nvSpPr>
        <xdr:spPr>
          <a:xfrm>
            <a:off x="2619656" y="5936807"/>
            <a:ext cx="1477642" cy="89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Gerade Verbindung 42"/>
          <xdr:cNvSpPr>
            <a:spLocks/>
          </xdr:cNvSpPr>
        </xdr:nvSpPr>
        <xdr:spPr>
          <a:xfrm flipV="1">
            <a:off x="4097298" y="5444006"/>
            <a:ext cx="388977" cy="5017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Gerade Verbindung 43"/>
          <xdr:cNvSpPr>
            <a:spLocks/>
          </xdr:cNvSpPr>
        </xdr:nvSpPr>
        <xdr:spPr>
          <a:xfrm flipV="1">
            <a:off x="2610226" y="5407660"/>
            <a:ext cx="379076" cy="51970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Gerade Verbindung 44"/>
          <xdr:cNvSpPr>
            <a:spLocks/>
          </xdr:cNvSpPr>
        </xdr:nvSpPr>
        <xdr:spPr>
          <a:xfrm>
            <a:off x="2979401" y="5435038"/>
            <a:ext cx="1477642" cy="896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Gerade Verbindung 45"/>
          <xdr:cNvSpPr>
            <a:spLocks/>
          </xdr:cNvSpPr>
        </xdr:nvSpPr>
        <xdr:spPr>
          <a:xfrm flipV="1">
            <a:off x="2600325" y="5453447"/>
            <a:ext cx="1866619" cy="474392"/>
          </a:xfrm>
          <a:prstGeom prst="line">
            <a:avLst/>
          </a:prstGeom>
          <a:noFill/>
          <a:ln w="9525" cmpd="sng">
            <a:solidFill>
              <a:srgbClr val="98B954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Gerade Verbindung 46"/>
          <xdr:cNvSpPr>
            <a:spLocks/>
          </xdr:cNvSpPr>
        </xdr:nvSpPr>
        <xdr:spPr>
          <a:xfrm>
            <a:off x="2979401" y="5435038"/>
            <a:ext cx="1108467" cy="510738"/>
          </a:xfrm>
          <a:prstGeom prst="line">
            <a:avLst/>
          </a:prstGeom>
          <a:noFill/>
          <a:ln w="9525" cmpd="sng">
            <a:solidFill>
              <a:srgbClr val="98B954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Gerade Verbindung 47"/>
          <xdr:cNvSpPr>
            <a:spLocks/>
          </xdr:cNvSpPr>
        </xdr:nvSpPr>
        <xdr:spPr>
          <a:xfrm flipH="1">
            <a:off x="3533399" y="4057649"/>
            <a:ext cx="29232" cy="1632758"/>
          </a:xfrm>
          <a:prstGeom prst="line">
            <a:avLst/>
          </a:prstGeom>
          <a:noFill/>
          <a:ln w="9525" cmpd="sng">
            <a:solidFill>
              <a:srgbClr val="948A54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Gerade Verbindung 48"/>
          <xdr:cNvSpPr>
            <a:spLocks/>
          </xdr:cNvSpPr>
        </xdr:nvSpPr>
        <xdr:spPr>
          <a:xfrm>
            <a:off x="3572532" y="4093995"/>
            <a:ext cx="515336" cy="18517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Gerade Verbindung 49"/>
          <xdr:cNvSpPr>
            <a:spLocks/>
          </xdr:cNvSpPr>
        </xdr:nvSpPr>
        <xdr:spPr>
          <a:xfrm>
            <a:off x="3572532" y="4057649"/>
            <a:ext cx="904313" cy="13863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Gerade Verbindung 50"/>
          <xdr:cNvSpPr>
            <a:spLocks/>
          </xdr:cNvSpPr>
        </xdr:nvSpPr>
        <xdr:spPr>
          <a:xfrm flipH="1">
            <a:off x="2600325" y="4057649"/>
            <a:ext cx="952876" cy="18791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Gerade Verbindung 51"/>
          <xdr:cNvSpPr>
            <a:spLocks/>
          </xdr:cNvSpPr>
        </xdr:nvSpPr>
        <xdr:spPr>
          <a:xfrm flipH="1">
            <a:off x="2998732" y="4066618"/>
            <a:ext cx="563899" cy="133160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Gerade Verbindung 52"/>
          <xdr:cNvSpPr>
            <a:spLocks/>
          </xdr:cNvSpPr>
        </xdr:nvSpPr>
        <xdr:spPr>
          <a:xfrm flipH="1" flipV="1">
            <a:off x="3562631" y="4066618"/>
            <a:ext cx="728920" cy="1623789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Gerade Verbindung 53"/>
          <xdr:cNvSpPr>
            <a:spLocks/>
          </xdr:cNvSpPr>
        </xdr:nvSpPr>
        <xdr:spPr>
          <a:xfrm flipH="1">
            <a:off x="3533399" y="5681438"/>
            <a:ext cx="748722" cy="8969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Textfeld 54"/>
          <xdr:cNvSpPr txBox="1">
            <a:spLocks noChangeArrowheads="1"/>
          </xdr:cNvSpPr>
        </xdr:nvSpPr>
        <xdr:spPr>
          <a:xfrm>
            <a:off x="4233558" y="5580895"/>
            <a:ext cx="252717" cy="3190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</a:t>
            </a:r>
          </a:p>
        </xdr:txBody>
      </xdr:sp>
      <xdr:sp>
        <xdr:nvSpPr>
          <xdr:cNvPr id="17" name="Textfeld 55"/>
          <xdr:cNvSpPr txBox="1">
            <a:spLocks noChangeArrowheads="1"/>
          </xdr:cNvSpPr>
        </xdr:nvSpPr>
        <xdr:spPr>
          <a:xfrm>
            <a:off x="3980840" y="4942236"/>
            <a:ext cx="320612" cy="3190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ha</a:t>
            </a:r>
          </a:p>
        </xdr:txBody>
      </xdr:sp>
      <xdr:sp>
        <xdr:nvSpPr>
          <xdr:cNvPr id="18" name="Textfeld 56"/>
          <xdr:cNvSpPr txBox="1">
            <a:spLocks noChangeArrowheads="1"/>
          </xdr:cNvSpPr>
        </xdr:nvSpPr>
        <xdr:spPr>
          <a:xfrm>
            <a:off x="3475406" y="4960646"/>
            <a:ext cx="272048" cy="3190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</a:t>
            </a:r>
          </a:p>
        </xdr:txBody>
      </xdr:sp>
      <xdr:sp>
        <xdr:nvSpPr>
          <xdr:cNvPr id="19" name="Textfeld 57"/>
          <xdr:cNvSpPr txBox="1">
            <a:spLocks noChangeArrowheads="1"/>
          </xdr:cNvSpPr>
        </xdr:nvSpPr>
        <xdr:spPr>
          <a:xfrm>
            <a:off x="3718222" y="5626683"/>
            <a:ext cx="359745" cy="3190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a/2</a:t>
            </a:r>
          </a:p>
        </xdr:txBody>
      </xdr:sp>
      <xdr:sp>
        <xdr:nvSpPr>
          <xdr:cNvPr id="20" name="Freihandform 58"/>
          <xdr:cNvSpPr>
            <a:spLocks/>
          </xdr:cNvSpPr>
        </xdr:nvSpPr>
        <xdr:spPr>
          <a:xfrm>
            <a:off x="3611194" y="5617242"/>
            <a:ext cx="0" cy="0"/>
          </a:xfrm>
          <a:custGeom>
            <a:pathLst>
              <a:path h="0" w="0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Bogen 59"/>
          <xdr:cNvSpPr>
            <a:spLocks/>
          </xdr:cNvSpPr>
        </xdr:nvSpPr>
        <xdr:spPr>
          <a:xfrm>
            <a:off x="3349047" y="5489793"/>
            <a:ext cx="388977" cy="383290"/>
          </a:xfrm>
          <a:custGeom>
            <a:pathLst>
              <a:path stroke="0" h="383098" w="391660">
                <a:moveTo>
                  <a:pt x="194428" y="0"/>
                </a:moveTo>
                <a:cubicBezTo>
                  <a:pt x="247416" y="0"/>
                  <a:pt x="298108" y="21306"/>
                  <a:pt x="334778" y="58990"/>
                </a:cubicBezTo>
                <a:cubicBezTo>
                  <a:pt x="372184" y="97431"/>
                  <a:pt x="391660" y="149478"/>
                  <a:pt x="388530" y="202641"/>
                </a:cubicBezTo>
                <a:lnTo>
                  <a:pt x="194428" y="191549"/>
                </a:lnTo>
                <a:lnTo>
                  <a:pt x="194428" y="0"/>
                </a:lnTo>
                <a:close/>
              </a:path>
              <a:path fill="none" h="383098" w="391660">
                <a:moveTo>
                  <a:pt x="194428" y="0"/>
                </a:moveTo>
                <a:cubicBezTo>
                  <a:pt x="247416" y="0"/>
                  <a:pt x="298108" y="21306"/>
                  <a:pt x="334778" y="58990"/>
                </a:cubicBezTo>
                <a:cubicBezTo>
                  <a:pt x="372184" y="97431"/>
                  <a:pt x="391660" y="149478"/>
                  <a:pt x="388530" y="202641"/>
                </a:cubicBezTo>
              </a:path>
            </a:pathLst>
          </a:custGeom>
          <a:noFill/>
          <a:ln w="9525" cmpd="sng">
            <a:solidFill>
              <a:srgbClr val="1E1C1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Freihandform 60"/>
          <xdr:cNvSpPr>
            <a:spLocks/>
          </xdr:cNvSpPr>
        </xdr:nvSpPr>
        <xdr:spPr>
          <a:xfrm>
            <a:off x="3601764" y="5608273"/>
            <a:ext cx="29232" cy="18409"/>
          </a:xfrm>
          <a:custGeom>
            <a:pathLst>
              <a:path h="25972" w="26570">
                <a:moveTo>
                  <a:pt x="196" y="1168"/>
                </a:moveTo>
                <a:cubicBezTo>
                  <a:pt x="2057" y="-692"/>
                  <a:pt x="17691" y="-907"/>
                  <a:pt x="22521" y="4889"/>
                </a:cubicBezTo>
                <a:cubicBezTo>
                  <a:pt x="26570" y="9747"/>
                  <a:pt x="23272" y="19021"/>
                  <a:pt x="18800" y="23492"/>
                </a:cubicBezTo>
                <a:cubicBezTo>
                  <a:pt x="16319" y="25972"/>
                  <a:pt x="12927" y="19189"/>
                  <a:pt x="11358" y="16051"/>
                </a:cubicBezTo>
                <a:cubicBezTo>
                  <a:pt x="10249" y="13832"/>
                  <a:pt x="-1665" y="3028"/>
                  <a:pt x="196" y="1168"/>
                </a:cubicBezTo>
                <a:close/>
              </a:path>
            </a:pathLst>
          </a:cu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view="pageLayout" zoomScale="115" zoomScalePageLayoutView="115" workbookViewId="0" topLeftCell="A1">
      <selection activeCell="I7" sqref="I7"/>
    </sheetView>
  </sheetViews>
  <sheetFormatPr defaultColWidth="11.421875" defaultRowHeight="15"/>
  <cols>
    <col min="1" max="1" width="3.140625" style="0" customWidth="1"/>
    <col min="2" max="2" width="16.00390625" style="0" customWidth="1"/>
    <col min="3" max="3" width="12.8515625" style="6" customWidth="1"/>
    <col min="4" max="4" width="9.00390625" style="0" customWidth="1"/>
    <col min="5" max="5" width="2.7109375" style="0" customWidth="1"/>
    <col min="6" max="6" width="3.421875" style="0" customWidth="1"/>
    <col min="7" max="7" width="14.421875" style="1" customWidth="1"/>
    <col min="8" max="8" width="12.140625" style="6" customWidth="1"/>
    <col min="10" max="10" width="1.8515625" style="0" customWidth="1"/>
    <col min="11" max="11" width="4.7109375" style="0" customWidth="1"/>
    <col min="12" max="12" width="18.140625" style="0" customWidth="1"/>
    <col min="13" max="13" width="13.140625" style="0" customWidth="1"/>
    <col min="14" max="15" width="11.140625" style="0" customWidth="1"/>
    <col min="16" max="16" width="18.140625" style="0" customWidth="1"/>
  </cols>
  <sheetData>
    <row r="1" spans="1:15" ht="18.75">
      <c r="A1" s="61" t="s">
        <v>5</v>
      </c>
      <c r="B1" s="52" t="s">
        <v>7</v>
      </c>
      <c r="C1" s="51"/>
      <c r="D1" s="49"/>
      <c r="E1" s="55"/>
      <c r="F1" s="61" t="s">
        <v>28</v>
      </c>
      <c r="G1" s="54" t="s">
        <v>38</v>
      </c>
      <c r="H1" s="51"/>
      <c r="L1" s="49" t="s">
        <v>65</v>
      </c>
      <c r="O1" s="17" t="s">
        <v>54</v>
      </c>
    </row>
    <row r="2" spans="2:8" ht="15.75" customHeight="1">
      <c r="B2" s="2" t="s">
        <v>0</v>
      </c>
      <c r="C2" s="7">
        <v>9000</v>
      </c>
      <c r="G2" s="14" t="s">
        <v>29</v>
      </c>
      <c r="H2" s="12">
        <v>6.4</v>
      </c>
    </row>
    <row r="3" spans="2:16" ht="15">
      <c r="B3" s="2" t="s">
        <v>1</v>
      </c>
      <c r="C3" s="7">
        <v>5</v>
      </c>
      <c r="D3" t="s">
        <v>2</v>
      </c>
      <c r="G3" s="14" t="s">
        <v>30</v>
      </c>
      <c r="H3" s="12">
        <v>5.6</v>
      </c>
      <c r="K3" s="17"/>
      <c r="L3" s="29" t="s">
        <v>42</v>
      </c>
      <c r="M3" s="19">
        <v>9000</v>
      </c>
      <c r="N3" s="17"/>
      <c r="P3" s="17"/>
    </row>
    <row r="4" spans="2:16" ht="15">
      <c r="B4" s="3"/>
      <c r="C4" s="5"/>
      <c r="G4"/>
      <c r="K4" s="17"/>
      <c r="L4" s="29" t="s">
        <v>43</v>
      </c>
      <c r="M4" s="19">
        <v>6</v>
      </c>
      <c r="N4" s="17" t="s">
        <v>2</v>
      </c>
      <c r="O4" s="17"/>
      <c r="P4" s="17"/>
    </row>
    <row r="5" spans="1:16" ht="15">
      <c r="A5" t="s">
        <v>19</v>
      </c>
      <c r="B5" s="58" t="s">
        <v>3</v>
      </c>
      <c r="C5" s="36">
        <f>C2/100*C3</f>
        <v>450</v>
      </c>
      <c r="G5" s="57" t="s">
        <v>34</v>
      </c>
      <c r="H5" s="38">
        <f>H2*H2</f>
        <v>40.96000000000001</v>
      </c>
      <c r="K5" s="17"/>
      <c r="L5" s="30" t="s">
        <v>44</v>
      </c>
      <c r="M5" s="20">
        <v>400</v>
      </c>
      <c r="N5" s="17"/>
      <c r="O5" s="17"/>
      <c r="P5" s="17"/>
    </row>
    <row r="6" spans="1:16" ht="18">
      <c r="A6" t="s">
        <v>20</v>
      </c>
      <c r="B6" s="58" t="s">
        <v>4</v>
      </c>
      <c r="C6" s="36">
        <f>C2+C5</f>
        <v>9450</v>
      </c>
      <c r="G6" s="57" t="s">
        <v>35</v>
      </c>
      <c r="H6" s="38">
        <f>H5*H3/3</f>
        <v>76.45866666666667</v>
      </c>
      <c r="K6" s="17"/>
      <c r="L6" s="31" t="s">
        <v>45</v>
      </c>
      <c r="M6" s="47">
        <f>M5*12</f>
        <v>4800</v>
      </c>
      <c r="N6" s="17"/>
      <c r="O6" s="66"/>
      <c r="P6" s="66"/>
    </row>
    <row r="7" spans="3:16" ht="15">
      <c r="C7" s="8"/>
      <c r="G7" s="57" t="s">
        <v>32</v>
      </c>
      <c r="H7" s="38">
        <f>SQRT(H3^2+(H2/2)^2)</f>
        <v>6.449806198638839</v>
      </c>
      <c r="K7" s="17"/>
      <c r="L7" s="21" t="s">
        <v>46</v>
      </c>
      <c r="M7" s="17"/>
      <c r="N7" s="17"/>
      <c r="O7" s="17"/>
      <c r="P7" s="17"/>
    </row>
    <row r="8" spans="1:16" ht="15.75">
      <c r="A8" s="49" t="s">
        <v>6</v>
      </c>
      <c r="B8" s="50" t="s">
        <v>27</v>
      </c>
      <c r="C8" s="53"/>
      <c r="D8" s="49"/>
      <c r="G8" s="57" t="s">
        <v>36</v>
      </c>
      <c r="H8" s="38">
        <f>(H2*H7)*2</f>
        <v>82.55751934257715</v>
      </c>
      <c r="K8" s="17"/>
      <c r="L8" s="17"/>
      <c r="M8" s="17"/>
      <c r="N8" s="17"/>
      <c r="O8" s="17"/>
      <c r="P8" s="17"/>
    </row>
    <row r="9" spans="2:16" ht="15">
      <c r="B9" s="2" t="s">
        <v>8</v>
      </c>
      <c r="C9" s="7">
        <v>700</v>
      </c>
      <c r="G9" s="57" t="s">
        <v>37</v>
      </c>
      <c r="H9" s="43">
        <f>H8+H5</f>
        <v>123.51751934257716</v>
      </c>
      <c r="K9" s="22" t="s">
        <v>47</v>
      </c>
      <c r="L9" s="22" t="s">
        <v>52</v>
      </c>
      <c r="M9" s="22" t="s">
        <v>48</v>
      </c>
      <c r="N9" s="22" t="s">
        <v>49</v>
      </c>
      <c r="O9" s="22" t="s">
        <v>50</v>
      </c>
      <c r="P9" s="22" t="s">
        <v>51</v>
      </c>
    </row>
    <row r="10" spans="2:16" ht="15">
      <c r="B10" s="2" t="s">
        <v>1</v>
      </c>
      <c r="C10" s="7">
        <v>2.5</v>
      </c>
      <c r="D10" t="s">
        <v>2</v>
      </c>
      <c r="G10" s="16" t="s">
        <v>57</v>
      </c>
      <c r="K10" s="23">
        <v>1</v>
      </c>
      <c r="L10" s="47">
        <f>M3</f>
        <v>9000</v>
      </c>
      <c r="M10" s="47">
        <f>L10/100*$M$4</f>
        <v>540</v>
      </c>
      <c r="N10" s="47">
        <f>$M$6</f>
        <v>4800</v>
      </c>
      <c r="O10" s="47">
        <f>N10-M10</f>
        <v>4260</v>
      </c>
      <c r="P10" s="47">
        <f>L10-O10</f>
        <v>4740</v>
      </c>
    </row>
    <row r="11" spans="2:16" ht="15.75" thickBot="1">
      <c r="B11" s="2" t="s">
        <v>9</v>
      </c>
      <c r="C11" s="11">
        <v>5</v>
      </c>
      <c r="G11" s="14" t="s">
        <v>31</v>
      </c>
      <c r="H11" s="15">
        <f>H2*SQRT(2)</f>
        <v>9.05096679918781</v>
      </c>
      <c r="K11" s="23">
        <v>2</v>
      </c>
      <c r="L11" s="48">
        <f>P10</f>
        <v>4740</v>
      </c>
      <c r="M11" s="47">
        <f>L11/100*$M$4</f>
        <v>284.4</v>
      </c>
      <c r="N11" s="47">
        <f>$M$6</f>
        <v>4800</v>
      </c>
      <c r="O11" s="47">
        <f>N11-M11</f>
        <v>4515.6</v>
      </c>
      <c r="P11" s="47">
        <f>L11-O11</f>
        <v>224.39999999999964</v>
      </c>
    </row>
    <row r="12" spans="2:16" ht="15.75" thickBot="1">
      <c r="B12" s="2"/>
      <c r="C12" s="5"/>
      <c r="G12" s="14" t="s">
        <v>33</v>
      </c>
      <c r="H12" s="4">
        <f>SQRT((H11/2)^2+H3^2)</f>
        <v>7.2</v>
      </c>
      <c r="K12" s="32">
        <v>3</v>
      </c>
      <c r="L12" s="46">
        <f>P11</f>
        <v>224.39999999999964</v>
      </c>
      <c r="M12" s="33">
        <f>L12/100*$M$4</f>
        <v>13.463999999999977</v>
      </c>
      <c r="N12" s="18">
        <f>$M$6</f>
        <v>4800</v>
      </c>
      <c r="O12" s="18">
        <f>N12-M12</f>
        <v>4786.536</v>
      </c>
      <c r="P12" s="18">
        <f>L12-O12</f>
        <v>-4562.136</v>
      </c>
    </row>
    <row r="13" spans="1:16" ht="15">
      <c r="A13" t="s">
        <v>19</v>
      </c>
      <c r="B13" s="58" t="s">
        <v>3</v>
      </c>
      <c r="C13" s="37">
        <f>C9/1200*C10*C11</f>
        <v>7.291666666666668</v>
      </c>
      <c r="K13" s="23">
        <v>4</v>
      </c>
      <c r="L13" s="34">
        <f>P12</f>
        <v>-4562.136</v>
      </c>
      <c r="M13" s="18">
        <f>L13/100*$M$4</f>
        <v>-273.72816</v>
      </c>
      <c r="N13" s="18">
        <f>$M$6</f>
        <v>4800</v>
      </c>
      <c r="O13" s="18">
        <f>N13-M13</f>
        <v>5073.72816</v>
      </c>
      <c r="P13" s="18">
        <f>L13-O13</f>
        <v>-9635.864160000001</v>
      </c>
    </row>
    <row r="14" spans="1:16" ht="15">
      <c r="A14" t="s">
        <v>20</v>
      </c>
      <c r="B14" s="58" t="s">
        <v>10</v>
      </c>
      <c r="C14" s="37">
        <f>C9+C13</f>
        <v>707.2916666666666</v>
      </c>
      <c r="K14" s="23">
        <v>5</v>
      </c>
      <c r="L14" s="18">
        <f>P13</f>
        <v>-9635.864160000001</v>
      </c>
      <c r="M14" s="18">
        <f>L14/100*$M$4</f>
        <v>-578.1518496000001</v>
      </c>
      <c r="N14" s="18">
        <f>$M$6</f>
        <v>4800</v>
      </c>
      <c r="O14" s="18">
        <f>N14-M14</f>
        <v>5378.1518496</v>
      </c>
      <c r="P14" s="18">
        <f>L14-O14</f>
        <v>-15014.0160096</v>
      </c>
    </row>
    <row r="15" ht="15"/>
    <row r="16" spans="1:4" ht="15.75">
      <c r="A16" s="49" t="s">
        <v>11</v>
      </c>
      <c r="B16" s="52" t="s">
        <v>12</v>
      </c>
      <c r="C16" s="51"/>
      <c r="D16" s="49"/>
    </row>
    <row r="17" spans="2:3" ht="15">
      <c r="B17" s="2" t="s">
        <v>8</v>
      </c>
      <c r="C17" s="12">
        <v>8700</v>
      </c>
    </row>
    <row r="18" spans="2:4" ht="15">
      <c r="B18" s="2" t="s">
        <v>1</v>
      </c>
      <c r="C18" s="12">
        <v>4.5</v>
      </c>
      <c r="D18" t="s">
        <v>2</v>
      </c>
    </row>
    <row r="19" spans="2:3" ht="15">
      <c r="B19" s="2" t="s">
        <v>13</v>
      </c>
      <c r="C19" s="13">
        <v>130</v>
      </c>
    </row>
    <row r="20" ht="15"/>
    <row r="21" spans="1:3" ht="15">
      <c r="A21" t="s">
        <v>19</v>
      </c>
      <c r="B21" s="58" t="s">
        <v>3</v>
      </c>
      <c r="C21" s="37">
        <f>C17/36000*C18*C19</f>
        <v>141.375</v>
      </c>
    </row>
    <row r="22" spans="1:3" ht="15">
      <c r="A22" t="s">
        <v>20</v>
      </c>
      <c r="B22" s="58" t="s">
        <v>22</v>
      </c>
      <c r="C22" s="37">
        <f>C17+C21</f>
        <v>8841.375</v>
      </c>
    </row>
    <row r="23" ht="15"/>
    <row r="24" ht="12.75" customHeight="1"/>
    <row r="25" spans="1:4" ht="13.5" customHeight="1">
      <c r="A25" s="49" t="s">
        <v>14</v>
      </c>
      <c r="B25" s="50" t="s">
        <v>53</v>
      </c>
      <c r="C25" s="51"/>
      <c r="D25" s="49"/>
    </row>
    <row r="26" spans="2:3" ht="18">
      <c r="B26" s="2" t="s">
        <v>16</v>
      </c>
      <c r="C26" s="12">
        <v>15000</v>
      </c>
    </row>
    <row r="27" spans="2:4" ht="15">
      <c r="B27" s="2" t="s">
        <v>1</v>
      </c>
      <c r="C27" s="12">
        <v>4</v>
      </c>
      <c r="D27" t="s">
        <v>2</v>
      </c>
    </row>
    <row r="28" spans="2:3" ht="15">
      <c r="B28" s="2" t="s">
        <v>15</v>
      </c>
      <c r="C28" s="13">
        <v>6</v>
      </c>
    </row>
    <row r="29" spans="2:7" ht="15.75">
      <c r="B29" s="1"/>
      <c r="F29" s="49" t="s">
        <v>39</v>
      </c>
      <c r="G29" s="50" t="s">
        <v>40</v>
      </c>
    </row>
    <row r="30" spans="1:8" ht="18">
      <c r="A30" t="s">
        <v>19</v>
      </c>
      <c r="B30" s="58" t="s">
        <v>18</v>
      </c>
      <c r="C30" s="37">
        <f>C26*(1+C27/100)^C28</f>
        <v>18979.785277440005</v>
      </c>
      <c r="G30" s="2" t="s">
        <v>31</v>
      </c>
      <c r="H30" s="12">
        <v>12</v>
      </c>
    </row>
    <row r="31" spans="1:8" ht="15">
      <c r="A31" t="s">
        <v>20</v>
      </c>
      <c r="B31" s="58" t="s">
        <v>17</v>
      </c>
      <c r="C31" s="37">
        <f>C30-C26</f>
        <v>3979.7852774400053</v>
      </c>
      <c r="G31" s="2" t="s">
        <v>41</v>
      </c>
      <c r="H31" s="12">
        <f>H30/2</f>
        <v>6</v>
      </c>
    </row>
    <row r="32" ht="15">
      <c r="B32" s="1"/>
    </row>
    <row r="33" spans="2:8" ht="15.75">
      <c r="B33" s="50" t="s">
        <v>59</v>
      </c>
      <c r="C33" s="51"/>
      <c r="D33" s="49"/>
      <c r="G33" s="58" t="s">
        <v>37</v>
      </c>
      <c r="H33" s="38">
        <f>4*(H31^2)*PI()</f>
        <v>452.3893421169302</v>
      </c>
    </row>
    <row r="34" spans="2:8" ht="15">
      <c r="B34" s="56" t="s">
        <v>58</v>
      </c>
      <c r="C34" s="51"/>
      <c r="D34" s="49"/>
      <c r="G34" s="58" t="s">
        <v>35</v>
      </c>
      <c r="H34" s="38">
        <f>(4*H31^3*PI())/3</f>
        <v>904.7786842338604</v>
      </c>
    </row>
    <row r="35" spans="2:3" ht="18">
      <c r="B35" s="2" t="s">
        <v>16</v>
      </c>
      <c r="C35" s="12">
        <v>15000</v>
      </c>
    </row>
    <row r="36" spans="2:4" ht="15">
      <c r="B36" s="2" t="s">
        <v>1</v>
      </c>
      <c r="C36" s="12">
        <v>2</v>
      </c>
      <c r="D36" t="s">
        <v>2</v>
      </c>
    </row>
    <row r="37" spans="2:3" ht="15">
      <c r="B37" s="2" t="s">
        <v>15</v>
      </c>
      <c r="C37" s="13">
        <v>2</v>
      </c>
    </row>
    <row r="38" spans="2:3" ht="15">
      <c r="B38" s="2" t="s">
        <v>23</v>
      </c>
      <c r="C38" s="12">
        <v>124</v>
      </c>
    </row>
    <row r="39" ht="15">
      <c r="B39" s="1"/>
    </row>
    <row r="40" spans="1:3" ht="18">
      <c r="A40" t="s">
        <v>60</v>
      </c>
      <c r="B40" s="58" t="s">
        <v>18</v>
      </c>
      <c r="C40" s="38">
        <f>C35*(1+C36/100)^C37</f>
        <v>15606</v>
      </c>
    </row>
    <row r="41" spans="1:3" ht="15">
      <c r="A41" t="s">
        <v>61</v>
      </c>
      <c r="B41" s="58" t="s">
        <v>24</v>
      </c>
      <c r="C41" s="38">
        <f>C40/36000*C36*C38</f>
        <v>107.508</v>
      </c>
    </row>
    <row r="42" spans="2:3" ht="15">
      <c r="B42" s="59" t="s">
        <v>25</v>
      </c>
      <c r="C42" s="41"/>
    </row>
    <row r="43" spans="1:3" ht="15">
      <c r="A43" t="s">
        <v>62</v>
      </c>
      <c r="B43" s="60" t="s">
        <v>26</v>
      </c>
      <c r="C43" s="42">
        <f>C40+C41</f>
        <v>15713.508</v>
      </c>
    </row>
    <row r="44" ht="15">
      <c r="B44" s="1"/>
    </row>
    <row r="45" spans="1:4" ht="15">
      <c r="A45" s="24"/>
      <c r="B45" s="25"/>
      <c r="C45" s="26"/>
      <c r="D45" s="25"/>
    </row>
    <row r="46" spans="1:4" ht="15">
      <c r="A46" s="24"/>
      <c r="B46" s="25"/>
      <c r="C46" s="25"/>
      <c r="D46" s="25"/>
    </row>
    <row r="47" spans="1:4" ht="15">
      <c r="A47" s="24"/>
      <c r="B47" s="27"/>
      <c r="C47" s="27"/>
      <c r="D47" s="27"/>
    </row>
    <row r="48" spans="1:4" ht="15">
      <c r="A48" s="24"/>
      <c r="B48" s="28"/>
      <c r="C48" s="25"/>
      <c r="D48" s="25"/>
    </row>
    <row r="49" spans="1:4" ht="15">
      <c r="A49" s="24"/>
      <c r="B49" s="28"/>
      <c r="C49" s="25"/>
      <c r="D49" s="25"/>
    </row>
    <row r="50" spans="1:4" ht="15">
      <c r="A50" s="24"/>
      <c r="B50" s="28"/>
      <c r="C50" s="25"/>
      <c r="D50" s="25"/>
    </row>
    <row r="51" spans="1:4" ht="15">
      <c r="A51" s="24"/>
      <c r="B51" s="28"/>
      <c r="C51" s="25"/>
      <c r="D51" s="25"/>
    </row>
  </sheetData>
  <sheetProtection/>
  <mergeCells count="1">
    <mergeCell ref="O6:P6"/>
  </mergeCells>
  <printOptions/>
  <pageMargins left="0.7" right="0.7" top="0.787401575" bottom="0.787401575" header="0.3" footer="0.3"/>
  <pageSetup horizontalDpi="600" verticalDpi="600" orientation="portrait" paperSize="9" r:id="rId2"/>
  <headerFooter>
    <oddHeader>&amp;C&amp;14 4. Schularbeit  -  Lösungen        &amp;R&amp;14Gruppe  A</oddHeader>
    <oddFooter>&amp;RS.K.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Layout" workbookViewId="0" topLeftCell="A1">
      <selection activeCell="I10" sqref="I10"/>
    </sheetView>
  </sheetViews>
  <sheetFormatPr defaultColWidth="11.421875" defaultRowHeight="15"/>
  <cols>
    <col min="1" max="1" width="3.140625" style="0" customWidth="1"/>
    <col min="2" max="2" width="16.00390625" style="0" customWidth="1"/>
    <col min="3" max="3" width="12.8515625" style="6" customWidth="1"/>
    <col min="4" max="4" width="9.00390625" style="0" customWidth="1"/>
    <col min="5" max="5" width="2.7109375" style="0" customWidth="1"/>
    <col min="6" max="6" width="3.421875" style="0" customWidth="1"/>
    <col min="7" max="7" width="14.421875" style="1" customWidth="1"/>
    <col min="8" max="8" width="12.140625" style="6" customWidth="1"/>
    <col min="10" max="10" width="1.8515625" style="0" customWidth="1"/>
    <col min="11" max="11" width="4.7109375" style="0" customWidth="1"/>
    <col min="12" max="12" width="18.140625" style="0" customWidth="1"/>
    <col min="13" max="13" width="13.140625" style="0" customWidth="1"/>
    <col min="14" max="15" width="11.140625" style="0" customWidth="1"/>
    <col min="16" max="16" width="18.140625" style="0" customWidth="1"/>
  </cols>
  <sheetData>
    <row r="1" spans="1:12" ht="15.75">
      <c r="A1" s="49" t="s">
        <v>5</v>
      </c>
      <c r="B1" s="52" t="s">
        <v>7</v>
      </c>
      <c r="C1" s="51"/>
      <c r="D1" s="49"/>
      <c r="F1" s="49" t="s">
        <v>28</v>
      </c>
      <c r="G1" s="54" t="s">
        <v>38</v>
      </c>
      <c r="H1" s="51"/>
      <c r="L1" s="49" t="s">
        <v>63</v>
      </c>
    </row>
    <row r="2" spans="2:8" ht="15.75" customHeight="1">
      <c r="B2" s="2" t="s">
        <v>0</v>
      </c>
      <c r="C2" s="7">
        <v>9000</v>
      </c>
      <c r="G2" s="14" t="s">
        <v>29</v>
      </c>
      <c r="H2" s="12">
        <v>5.8</v>
      </c>
    </row>
    <row r="3" spans="2:16" ht="15">
      <c r="B3" s="2" t="s">
        <v>1</v>
      </c>
      <c r="C3" s="7">
        <v>4.5</v>
      </c>
      <c r="D3" t="s">
        <v>2</v>
      </c>
      <c r="G3" s="14" t="s">
        <v>30</v>
      </c>
      <c r="H3" s="12">
        <v>6.4</v>
      </c>
      <c r="K3" s="17"/>
      <c r="L3" s="29" t="s">
        <v>42</v>
      </c>
      <c r="M3" s="19">
        <v>8000</v>
      </c>
      <c r="N3" s="17"/>
      <c r="O3" s="6"/>
      <c r="P3" s="17"/>
    </row>
    <row r="4" spans="2:16" ht="15">
      <c r="B4" s="3"/>
      <c r="C4" s="5"/>
      <c r="G4"/>
      <c r="K4" s="17"/>
      <c r="L4" s="29" t="s">
        <v>43</v>
      </c>
      <c r="M4" s="19">
        <v>7</v>
      </c>
      <c r="N4" s="17" t="s">
        <v>2</v>
      </c>
      <c r="O4" s="17"/>
      <c r="P4" s="17"/>
    </row>
    <row r="5" spans="1:16" ht="15">
      <c r="A5" t="s">
        <v>19</v>
      </c>
      <c r="B5" s="2" t="s">
        <v>3</v>
      </c>
      <c r="C5" s="36">
        <f>C2/100*C3</f>
        <v>405</v>
      </c>
      <c r="G5" s="14" t="s">
        <v>34</v>
      </c>
      <c r="H5" s="38">
        <f>H2*H2</f>
        <v>33.64</v>
      </c>
      <c r="K5" s="17"/>
      <c r="L5" s="30" t="s">
        <v>44</v>
      </c>
      <c r="M5" s="63">
        <v>360</v>
      </c>
      <c r="N5" s="17"/>
      <c r="O5" s="17"/>
      <c r="P5" s="17"/>
    </row>
    <row r="6" spans="1:16" ht="18">
      <c r="A6" t="s">
        <v>20</v>
      </c>
      <c r="B6" s="2" t="s">
        <v>4</v>
      </c>
      <c r="C6" s="36">
        <f>C2+C5</f>
        <v>9405</v>
      </c>
      <c r="G6" s="14" t="s">
        <v>35</v>
      </c>
      <c r="H6" s="38">
        <f>H5*H3/3</f>
        <v>71.76533333333334</v>
      </c>
      <c r="K6" s="17"/>
      <c r="L6" s="64" t="s">
        <v>45</v>
      </c>
      <c r="M6" s="47">
        <f>M5*12</f>
        <v>4320</v>
      </c>
      <c r="N6" s="65"/>
      <c r="O6" s="67"/>
      <c r="P6" s="67"/>
    </row>
    <row r="7" spans="3:16" ht="15">
      <c r="C7" s="8"/>
      <c r="G7" s="14" t="s">
        <v>32</v>
      </c>
      <c r="H7" s="38">
        <f>SQRT(H3^2+(H2/2)^2)</f>
        <v>7.026378868236469</v>
      </c>
      <c r="K7" s="17"/>
      <c r="L7" s="21" t="s">
        <v>64</v>
      </c>
      <c r="M7" s="17"/>
      <c r="N7" s="17"/>
      <c r="O7" s="17"/>
      <c r="P7" s="17"/>
    </row>
    <row r="8" spans="1:16" ht="15.75">
      <c r="A8" s="49" t="s">
        <v>6</v>
      </c>
      <c r="B8" s="50" t="s">
        <v>27</v>
      </c>
      <c r="C8" s="53"/>
      <c r="D8" s="49"/>
      <c r="G8" s="14" t="s">
        <v>36</v>
      </c>
      <c r="H8" s="38">
        <f>(H2*H7)*2</f>
        <v>81.50599487154304</v>
      </c>
      <c r="K8" s="17"/>
      <c r="L8" s="17"/>
      <c r="M8" s="17"/>
      <c r="N8" s="17"/>
      <c r="O8" s="17"/>
      <c r="P8" s="17"/>
    </row>
    <row r="9" spans="2:16" ht="15">
      <c r="B9" s="2" t="s">
        <v>8</v>
      </c>
      <c r="C9" s="7">
        <v>900</v>
      </c>
      <c r="G9" s="14" t="s">
        <v>37</v>
      </c>
      <c r="H9" s="43">
        <f>H8+H5</f>
        <v>115.14599487154304</v>
      </c>
      <c r="K9" s="22" t="s">
        <v>47</v>
      </c>
      <c r="L9" s="22" t="s">
        <v>52</v>
      </c>
      <c r="M9" s="22" t="s">
        <v>48</v>
      </c>
      <c r="N9" s="22" t="s">
        <v>49</v>
      </c>
      <c r="O9" s="22" t="s">
        <v>50</v>
      </c>
      <c r="P9" s="22" t="s">
        <v>51</v>
      </c>
    </row>
    <row r="10" spans="2:16" ht="15">
      <c r="B10" s="2" t="s">
        <v>1</v>
      </c>
      <c r="C10" s="7">
        <v>3</v>
      </c>
      <c r="D10" t="s">
        <v>2</v>
      </c>
      <c r="G10" s="16" t="s">
        <v>55</v>
      </c>
      <c r="K10" s="23">
        <v>1</v>
      </c>
      <c r="L10" s="47">
        <f>M3</f>
        <v>8000</v>
      </c>
      <c r="M10" s="47">
        <f>L10/100*$M$4</f>
        <v>560</v>
      </c>
      <c r="N10" s="47">
        <f>$M$6</f>
        <v>4320</v>
      </c>
      <c r="O10" s="47">
        <f>N10-M10</f>
        <v>3760</v>
      </c>
      <c r="P10" s="47">
        <f>L10-O10</f>
        <v>4240</v>
      </c>
    </row>
    <row r="11" spans="2:16" ht="15.75" thickBot="1">
      <c r="B11" s="2" t="s">
        <v>9</v>
      </c>
      <c r="C11" s="11">
        <v>6</v>
      </c>
      <c r="G11" s="44" t="s">
        <v>31</v>
      </c>
      <c r="H11" s="45">
        <f>H2*SQRT(2)</f>
        <v>8.202438661763951</v>
      </c>
      <c r="K11" s="23">
        <v>2</v>
      </c>
      <c r="L11" s="48">
        <f>P10</f>
        <v>4240</v>
      </c>
      <c r="M11" s="47">
        <f>L11/100*$M$4</f>
        <v>296.8</v>
      </c>
      <c r="N11" s="47">
        <f>$M$6</f>
        <v>4320</v>
      </c>
      <c r="O11" s="47">
        <f>N11-M11</f>
        <v>4023.2</v>
      </c>
      <c r="P11" s="47">
        <f>L11-O11</f>
        <v>216.80000000000018</v>
      </c>
    </row>
    <row r="12" spans="2:16" ht="15.75" thickBot="1">
      <c r="B12" s="2"/>
      <c r="C12" s="5"/>
      <c r="G12" s="44" t="s">
        <v>33</v>
      </c>
      <c r="H12" s="18">
        <f>SQRT((H11/2)^2+H3^2)</f>
        <v>7.601315675591957</v>
      </c>
      <c r="K12" s="32">
        <v>3</v>
      </c>
      <c r="L12" s="46">
        <f>P11</f>
        <v>216.80000000000018</v>
      </c>
      <c r="M12" s="33">
        <f>L12/100*$M$4</f>
        <v>15.176000000000013</v>
      </c>
      <c r="N12" s="18">
        <f>$M$6</f>
        <v>4320</v>
      </c>
      <c r="O12" s="18">
        <f>N12-M12</f>
        <v>4304.824</v>
      </c>
      <c r="P12" s="18">
        <f>L12-O12</f>
        <v>-4088.0239999999994</v>
      </c>
    </row>
    <row r="13" spans="1:16" ht="15">
      <c r="A13" t="s">
        <v>19</v>
      </c>
      <c r="B13" s="2" t="s">
        <v>3</v>
      </c>
      <c r="C13" s="37">
        <f>C9/1200*C10*C11</f>
        <v>13.5</v>
      </c>
      <c r="K13" s="23">
        <v>4</v>
      </c>
      <c r="L13" s="34">
        <f>P12</f>
        <v>-4088.0239999999994</v>
      </c>
      <c r="M13" s="18">
        <f>L13/100*$M$4</f>
        <v>-286.16167999999993</v>
      </c>
      <c r="N13" s="18">
        <f>$M$6</f>
        <v>4320</v>
      </c>
      <c r="O13" s="18">
        <f>N13-M13</f>
        <v>4606.16168</v>
      </c>
      <c r="P13" s="18">
        <f>L13-O13</f>
        <v>-8694.185679999999</v>
      </c>
    </row>
    <row r="14" spans="1:16" ht="15">
      <c r="A14" t="s">
        <v>20</v>
      </c>
      <c r="B14" s="2" t="s">
        <v>10</v>
      </c>
      <c r="C14" s="37">
        <f>C9+C13</f>
        <v>913.5</v>
      </c>
      <c r="K14" s="23">
        <v>5</v>
      </c>
      <c r="L14" s="18">
        <f>P13</f>
        <v>-8694.185679999999</v>
      </c>
      <c r="M14" s="18">
        <f>L14/100*$M$4</f>
        <v>-608.5929975999999</v>
      </c>
      <c r="N14" s="18">
        <f>$M$6</f>
        <v>4320</v>
      </c>
      <c r="O14" s="18">
        <f>N14-M14</f>
        <v>4928.5929976</v>
      </c>
      <c r="P14" s="18">
        <f>L14-O14</f>
        <v>-13622.7786776</v>
      </c>
    </row>
    <row r="15" ht="15"/>
    <row r="16" spans="1:4" ht="15.75">
      <c r="A16" s="49" t="s">
        <v>11</v>
      </c>
      <c r="B16" s="52" t="s">
        <v>12</v>
      </c>
      <c r="C16" s="51"/>
      <c r="D16" s="49"/>
    </row>
    <row r="17" spans="2:3" ht="15">
      <c r="B17" s="2" t="s">
        <v>8</v>
      </c>
      <c r="C17" s="12">
        <v>9500</v>
      </c>
    </row>
    <row r="18" spans="2:4" ht="15">
      <c r="B18" s="2" t="s">
        <v>1</v>
      </c>
      <c r="C18" s="12">
        <v>4.5</v>
      </c>
      <c r="D18" t="s">
        <v>2</v>
      </c>
    </row>
    <row r="19" spans="2:3" ht="15">
      <c r="B19" s="2" t="s">
        <v>13</v>
      </c>
      <c r="C19" s="13">
        <v>240</v>
      </c>
    </row>
    <row r="20" ht="15"/>
    <row r="21" spans="1:3" ht="15">
      <c r="A21" t="s">
        <v>19</v>
      </c>
      <c r="B21" s="2" t="s">
        <v>3</v>
      </c>
      <c r="C21" s="38">
        <f>C17/36000*C18*C19</f>
        <v>285</v>
      </c>
    </row>
    <row r="22" spans="1:3" ht="15">
      <c r="A22" t="s">
        <v>20</v>
      </c>
      <c r="B22" s="2" t="s">
        <v>22</v>
      </c>
      <c r="C22" s="38">
        <f>C17+C21</f>
        <v>9785</v>
      </c>
    </row>
    <row r="23" ht="15"/>
    <row r="24" ht="15"/>
    <row r="25" spans="1:4" ht="11.25" customHeight="1">
      <c r="A25" s="49" t="s">
        <v>14</v>
      </c>
      <c r="B25" s="50" t="s">
        <v>53</v>
      </c>
      <c r="C25" s="51"/>
      <c r="D25" s="49"/>
    </row>
    <row r="26" spans="2:3" ht="18">
      <c r="B26" s="2" t="s">
        <v>16</v>
      </c>
      <c r="C26" s="12">
        <v>15000</v>
      </c>
    </row>
    <row r="27" spans="2:4" ht="15">
      <c r="B27" s="2" t="s">
        <v>1</v>
      </c>
      <c r="C27" s="12">
        <v>4</v>
      </c>
      <c r="D27" t="s">
        <v>2</v>
      </c>
    </row>
    <row r="28" spans="2:7" ht="15.75">
      <c r="B28" s="2" t="s">
        <v>15</v>
      </c>
      <c r="C28" s="13">
        <v>5</v>
      </c>
      <c r="F28" s="49" t="s">
        <v>39</v>
      </c>
      <c r="G28" s="50" t="s">
        <v>40</v>
      </c>
    </row>
    <row r="29" spans="2:8" ht="15">
      <c r="B29" s="1"/>
      <c r="G29" s="2" t="s">
        <v>31</v>
      </c>
      <c r="H29" s="12">
        <v>16</v>
      </c>
    </row>
    <row r="30" spans="1:8" ht="18">
      <c r="A30" t="s">
        <v>19</v>
      </c>
      <c r="B30" s="2" t="s">
        <v>18</v>
      </c>
      <c r="C30" s="38">
        <f>C26*(1+C27/100)^C28</f>
        <v>18249.793536000005</v>
      </c>
      <c r="G30" s="2" t="s">
        <v>41</v>
      </c>
      <c r="H30" s="40">
        <f>H29/2</f>
        <v>8</v>
      </c>
    </row>
    <row r="31" spans="1:3" ht="15">
      <c r="A31" t="s">
        <v>20</v>
      </c>
      <c r="B31" s="2" t="s">
        <v>17</v>
      </c>
      <c r="C31" s="38">
        <f>C30-C26</f>
        <v>3249.7935360000047</v>
      </c>
    </row>
    <row r="32" spans="2:8" ht="15">
      <c r="B32" s="1"/>
      <c r="G32" s="2" t="s">
        <v>37</v>
      </c>
      <c r="H32" s="38">
        <f>4*(H30^2)*PI()</f>
        <v>804.247719318987</v>
      </c>
    </row>
    <row r="33" spans="2:8" ht="15.75">
      <c r="B33" s="50" t="s">
        <v>53</v>
      </c>
      <c r="C33" s="51"/>
      <c r="D33" s="49"/>
      <c r="G33" s="2" t="s">
        <v>35</v>
      </c>
      <c r="H33" s="38">
        <f>(4*H30^3*PI())/3</f>
        <v>2144.660584850632</v>
      </c>
    </row>
    <row r="34" spans="2:4" ht="15.75">
      <c r="B34" s="62" t="s">
        <v>56</v>
      </c>
      <c r="C34" s="51"/>
      <c r="D34" s="49"/>
    </row>
    <row r="35" spans="2:4" ht="18">
      <c r="B35" s="2" t="s">
        <v>16</v>
      </c>
      <c r="C35" s="12">
        <v>15000</v>
      </c>
      <c r="D35" t="s">
        <v>2</v>
      </c>
    </row>
    <row r="36" spans="2:3" ht="15">
      <c r="B36" s="2" t="s">
        <v>1</v>
      </c>
      <c r="C36" s="12">
        <v>2</v>
      </c>
    </row>
    <row r="37" spans="2:3" ht="15">
      <c r="B37" s="2" t="s">
        <v>15</v>
      </c>
      <c r="C37" s="39">
        <v>4</v>
      </c>
    </row>
    <row r="38" spans="2:5" ht="15">
      <c r="B38" s="2" t="s">
        <v>23</v>
      </c>
      <c r="C38" s="39">
        <v>24</v>
      </c>
      <c r="E38" s="24"/>
    </row>
    <row r="39" spans="2:5" ht="15">
      <c r="B39" s="1"/>
      <c r="E39" s="35"/>
    </row>
    <row r="40" spans="1:5" ht="18">
      <c r="A40" t="s">
        <v>21</v>
      </c>
      <c r="B40" s="2" t="s">
        <v>18</v>
      </c>
      <c r="C40" s="38">
        <f>C35*(1+C36/100)^C37</f>
        <v>16236.482399999999</v>
      </c>
      <c r="E40" s="35"/>
    </row>
    <row r="41" spans="2:5" ht="15">
      <c r="B41" s="2" t="s">
        <v>24</v>
      </c>
      <c r="C41" s="38">
        <f>C40/36000*C36*C38</f>
        <v>21.6486432</v>
      </c>
      <c r="E41" s="35"/>
    </row>
    <row r="42" spans="2:5" ht="15">
      <c r="B42" s="9" t="s">
        <v>25</v>
      </c>
      <c r="C42" s="41"/>
      <c r="E42" s="35"/>
    </row>
    <row r="43" spans="2:5" ht="15">
      <c r="B43" s="10" t="s">
        <v>26</v>
      </c>
      <c r="C43" s="42">
        <f>C40+C41</f>
        <v>16258.1310432</v>
      </c>
      <c r="D43" s="25"/>
      <c r="E43" s="25"/>
    </row>
    <row r="44" spans="4:5" ht="15">
      <c r="D44" s="25"/>
      <c r="E44" s="25"/>
    </row>
    <row r="47" spans="4:5" ht="15">
      <c r="D47" s="27"/>
      <c r="E47" s="27"/>
    </row>
    <row r="48" spans="4:5" ht="15">
      <c r="D48" s="25"/>
      <c r="E48" s="25"/>
    </row>
    <row r="49" spans="4:5" ht="15">
      <c r="D49" s="25"/>
      <c r="E49" s="25"/>
    </row>
    <row r="50" spans="4:5" ht="15">
      <c r="D50" s="25"/>
      <c r="E50" s="25"/>
    </row>
    <row r="51" spans="4:5" ht="15">
      <c r="D51" s="25"/>
      <c r="E51" s="25"/>
    </row>
  </sheetData>
  <sheetProtection/>
  <mergeCells count="1">
    <mergeCell ref="O6:P6"/>
  </mergeCells>
  <printOptions/>
  <pageMargins left="0.7" right="0.7" top="0.787401575" bottom="0.787401575" header="0.3" footer="0.3"/>
  <pageSetup horizontalDpi="600" verticalDpi="600" orientation="portrait" paperSize="9" r:id="rId2"/>
  <headerFooter>
    <oddHeader>&amp;C&amp;14 4. Schularbeit  - Lösungen&amp;R&amp;14Guppe  B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EDV7</dc:creator>
  <cp:keywords/>
  <dc:description/>
  <cp:lastModifiedBy>EDV7</cp:lastModifiedBy>
  <cp:lastPrinted>2013-05-31T07:29:21Z</cp:lastPrinted>
  <dcterms:created xsi:type="dcterms:W3CDTF">2013-05-30T07:36:38Z</dcterms:created>
  <dcterms:modified xsi:type="dcterms:W3CDTF">2013-05-31T10:36:29Z</dcterms:modified>
  <cp:category/>
  <cp:version/>
  <cp:contentType/>
  <cp:contentStatus/>
</cp:coreProperties>
</file>